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72"/>
  </bookViews>
  <sheets>
    <sheet name="投标报价单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8" i="2"/>
  <c r="E67"/>
  <c r="E66"/>
  <c r="E65"/>
  <c r="E63"/>
  <c r="E62"/>
  <c r="E61"/>
  <c r="E60"/>
  <c r="E58"/>
  <c r="E57"/>
  <c r="E55"/>
  <c r="E54"/>
  <c r="E53"/>
  <c r="E52"/>
  <c r="E51"/>
  <c r="E50"/>
  <c r="E48"/>
  <c r="E47"/>
  <c r="E45"/>
  <c r="E44"/>
  <c r="E43"/>
  <c r="E41"/>
  <c r="E39"/>
  <c r="E38"/>
  <c r="E37"/>
  <c r="E36"/>
  <c r="E34"/>
  <c r="E33"/>
  <c r="E32"/>
  <c r="E29"/>
  <c r="E27"/>
  <c r="E26"/>
  <c r="E25"/>
  <c r="E22"/>
  <c r="E21"/>
  <c r="E20"/>
  <c r="E19"/>
  <c r="E18"/>
  <c r="E15"/>
  <c r="E14"/>
  <c r="E13"/>
  <c r="E12"/>
  <c r="E11"/>
  <c r="E9"/>
  <c r="E8"/>
  <c r="E7"/>
  <c r="E6"/>
  <c r="E5"/>
</calcChain>
</file>

<file path=xl/sharedStrings.xml><?xml version="1.0" encoding="utf-8"?>
<sst xmlns="http://schemas.openxmlformats.org/spreadsheetml/2006/main" count="223" uniqueCount="95">
  <si>
    <t>序号</t>
  </si>
  <si>
    <t>项目名称</t>
  </si>
  <si>
    <t>设计规格</t>
  </si>
  <si>
    <t>计量单位</t>
  </si>
  <si>
    <t>工程量</t>
  </si>
  <si>
    <t>全费用综合单价（元）</t>
  </si>
  <si>
    <t>全费用综合合价（元）</t>
  </si>
  <si>
    <t>备注</t>
  </si>
  <si>
    <t>一</t>
  </si>
  <si>
    <t>广场一</t>
  </si>
  <si>
    <t>芝麻黑荔枝面（错缝密缝，通缝间缝8）</t>
  </si>
  <si>
    <t>900*100*30</t>
  </si>
  <si>
    <t>㎡</t>
  </si>
  <si>
    <t>边带火烧面中灰麻密贴</t>
  </si>
  <si>
    <t>1200*150*30</t>
  </si>
  <si>
    <t>边带光面浅灰麻密贴</t>
  </si>
  <si>
    <t>1200*100*30</t>
  </si>
  <si>
    <t>荔枝面浅灰麻3mm间缝</t>
  </si>
  <si>
    <t>600*300*30</t>
  </si>
  <si>
    <t>荔枝面黄金麻3mm间缝</t>
  </si>
  <si>
    <t>600*600*30</t>
  </si>
  <si>
    <t>荔枝面浅灰麻人字铺贴</t>
  </si>
  <si>
    <t>300*150*30</t>
  </si>
  <si>
    <t>二</t>
  </si>
  <si>
    <t>广场二</t>
  </si>
  <si>
    <t>火烧面黄金麻3mm间缝</t>
  </si>
  <si>
    <t>三</t>
  </si>
  <si>
    <t>广场三</t>
  </si>
  <si>
    <t>四</t>
  </si>
  <si>
    <t>广场四</t>
  </si>
  <si>
    <t>五</t>
  </si>
  <si>
    <t>广场五</t>
  </si>
  <si>
    <t>自然面芝麻黑</t>
  </si>
  <si>
    <t>100*100*30</t>
  </si>
  <si>
    <t>六</t>
  </si>
  <si>
    <t>广场六</t>
  </si>
  <si>
    <t>七</t>
  </si>
  <si>
    <t>门诊楼前铺装</t>
  </si>
  <si>
    <t>荔枝面黄金麻</t>
  </si>
  <si>
    <t>900*150*30</t>
  </si>
  <si>
    <t>900*300*30</t>
  </si>
  <si>
    <t>八</t>
  </si>
  <si>
    <t>门楼西侧小道</t>
  </si>
  <si>
    <t>九</t>
  </si>
  <si>
    <t>连廊地面</t>
  </si>
  <si>
    <t>机切面金山石</t>
  </si>
  <si>
    <t>b350*h130</t>
  </si>
  <si>
    <t>火烧面中国黑密缝铺贴</t>
  </si>
  <si>
    <t>400*100*30</t>
  </si>
  <si>
    <t>火烧面灰麻密缝铺贴</t>
  </si>
  <si>
    <t>400*300*30</t>
  </si>
  <si>
    <t>火烧面灰麻3mm缝</t>
  </si>
  <si>
    <t>400*400*30</t>
  </si>
  <si>
    <t>C20细石混凝土垫层浇筑</t>
  </si>
  <si>
    <t>h100</t>
  </si>
  <si>
    <t>h150</t>
  </si>
  <si>
    <t>十</t>
  </si>
  <si>
    <t>场内汀步石</t>
  </si>
  <si>
    <t>荔枝面灰麻汀步石</t>
  </si>
  <si>
    <t>1200*300*150</t>
  </si>
  <si>
    <t>900*300*150</t>
  </si>
  <si>
    <t>十一</t>
  </si>
  <si>
    <t>场内花池</t>
  </si>
  <si>
    <t>600*500*30</t>
  </si>
  <si>
    <t>600*330*30</t>
  </si>
  <si>
    <t>砖砌体</t>
  </si>
  <si>
    <t>b240*h700</t>
  </si>
  <si>
    <t>m³</t>
  </si>
  <si>
    <t>墙体抹灰</t>
  </si>
  <si>
    <t>/</t>
  </si>
  <si>
    <t>十二</t>
  </si>
  <si>
    <t>舞台</t>
  </si>
  <si>
    <t>荔枝面黄金麻密贴</t>
  </si>
  <si>
    <t>b300*h80</t>
  </si>
  <si>
    <t>荔枝面黄金麻斜铺，3mm间缝</t>
  </si>
  <si>
    <t>火烧面浅灰麻密贴</t>
  </si>
  <si>
    <t>十三</t>
  </si>
  <si>
    <t>其他</t>
  </si>
  <si>
    <t>PVC线管预埋</t>
  </si>
  <si>
    <t>φ20</t>
  </si>
  <si>
    <t>m</t>
  </si>
  <si>
    <t>φ25</t>
  </si>
  <si>
    <t>种植土回填</t>
  </si>
  <si>
    <t>零星砌体</t>
  </si>
  <si>
    <t>零星抹灰</t>
  </si>
  <si>
    <t>给水管制安</t>
  </si>
  <si>
    <t>DN20</t>
  </si>
  <si>
    <t>快速取水阀制安</t>
  </si>
  <si>
    <t>个</t>
  </si>
  <si>
    <t>十四</t>
  </si>
  <si>
    <t>暂列金额（元）</t>
  </si>
  <si>
    <t>增设绿化台、水电安装、照明系统、景墙装饰、监控系统等。</t>
  </si>
  <si>
    <t>投标含税总价(元）</t>
  </si>
  <si>
    <t>报价总说明：1、所有各项报价中，均包含人工费、材料费、机械费、运输及装卸费、损耗费、保险费、管理费、检测费、各类风险费、利润、税金等一切费用。2、各清单项报价中均包含图纸内对应的说明、节点、详图、索引做法的费用。3、现场施工用临电、临水，投标人按照招标人指定的地点接入，接入措施、材料、人工等费用自理，费用已包含在报价中。4、所有基层清理、场内、楼内垃圾清理并运输到场内指定地点，由投标人负责并已包含在报价中。5、施工现场的测量、放样工作由投标人独立完成，并对相关成果负责。6、因投标人原因中途退场的，同一清单项内所列的工作内容未全部完成的，该清单项不予结算；同一清单项内所列的工作内容全部完成的，按该清单项合同单价的80%结算。</t>
  </si>
  <si>
    <t>重庆郭昌毕中医骨伤医院附属景观工程屋面项目报价清单</t>
    <phoneticPr fontId="4" type="noConversion"/>
  </si>
</sst>
</file>

<file path=xl/styles.xml><?xml version="1.0" encoding="utf-8"?>
<styleSheet xmlns="http://schemas.openxmlformats.org/spreadsheetml/2006/main">
  <numFmts count="1">
    <numFmt numFmtId="178" formatCode="0.00_ "/>
  </numFmts>
  <fonts count="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178" fontId="0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79"/>
  <sheetViews>
    <sheetView tabSelected="1" workbookViewId="0">
      <selection sqref="A1:H1"/>
    </sheetView>
  </sheetViews>
  <sheetFormatPr defaultColWidth="9" defaultRowHeight="14.4"/>
  <cols>
    <col min="1" max="1" width="4.21875" customWidth="1"/>
    <col min="2" max="2" width="20.6640625" customWidth="1"/>
    <col min="3" max="3" width="13.21875" customWidth="1"/>
    <col min="4" max="4" width="5.44140625" customWidth="1"/>
    <col min="5" max="5" width="8.44140625" customWidth="1"/>
    <col min="6" max="6" width="6.88671875" customWidth="1"/>
    <col min="7" max="7" width="12" customWidth="1"/>
    <col min="8" max="8" width="15.109375" customWidth="1"/>
  </cols>
  <sheetData>
    <row r="1" spans="1:8" ht="17.399999999999999">
      <c r="A1" s="13" t="s">
        <v>94</v>
      </c>
      <c r="B1" s="13"/>
      <c r="C1" s="13"/>
      <c r="D1" s="13"/>
      <c r="E1" s="13"/>
      <c r="F1" s="13"/>
      <c r="G1" s="13"/>
      <c r="H1" s="13"/>
    </row>
    <row r="2" spans="1:8" ht="86.4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2" t="s">
        <v>5</v>
      </c>
      <c r="G2" s="2" t="s">
        <v>6</v>
      </c>
      <c r="H2" s="1" t="s">
        <v>7</v>
      </c>
    </row>
    <row r="3" spans="1:8">
      <c r="A3" s="1" t="s">
        <v>8</v>
      </c>
      <c r="B3" s="14" t="s">
        <v>9</v>
      </c>
      <c r="C3" s="15"/>
      <c r="D3" s="15"/>
      <c r="E3" s="15"/>
      <c r="F3" s="15"/>
      <c r="G3" s="15"/>
      <c r="H3" s="16"/>
    </row>
    <row r="4" spans="1:8" ht="34.049999999999997" customHeight="1">
      <c r="A4" s="3">
        <v>1</v>
      </c>
      <c r="B4" s="4" t="s">
        <v>10</v>
      </c>
      <c r="C4" s="3" t="s">
        <v>11</v>
      </c>
      <c r="D4" s="3" t="s">
        <v>12</v>
      </c>
      <c r="E4" s="5">
        <v>34.71</v>
      </c>
      <c r="F4" s="6"/>
      <c r="G4" s="6"/>
      <c r="H4" s="6"/>
    </row>
    <row r="5" spans="1:8">
      <c r="A5" s="3">
        <v>2</v>
      </c>
      <c r="B5" s="3" t="s">
        <v>13</v>
      </c>
      <c r="C5" s="3" t="s">
        <v>14</v>
      </c>
      <c r="D5" s="3" t="s">
        <v>12</v>
      </c>
      <c r="E5" s="5">
        <f>(17.9+17.9+46.6+23.8+23.3+22.2)*0.15</f>
        <v>22.754999999999999</v>
      </c>
      <c r="F5" s="6"/>
      <c r="G5" s="6"/>
      <c r="H5" s="6"/>
    </row>
    <row r="6" spans="1:8">
      <c r="A6" s="3">
        <v>3</v>
      </c>
      <c r="B6" s="3" t="s">
        <v>15</v>
      </c>
      <c r="C6" s="3" t="s">
        <v>16</v>
      </c>
      <c r="D6" s="3" t="s">
        <v>12</v>
      </c>
      <c r="E6" s="5">
        <f>33.6*0.1</f>
        <v>3.36</v>
      </c>
      <c r="F6" s="6"/>
      <c r="G6" s="6"/>
      <c r="H6" s="6"/>
    </row>
    <row r="7" spans="1:8">
      <c r="A7" s="3">
        <v>4</v>
      </c>
      <c r="B7" s="3" t="s">
        <v>17</v>
      </c>
      <c r="C7" s="3" t="s">
        <v>18</v>
      </c>
      <c r="D7" s="3" t="s">
        <v>12</v>
      </c>
      <c r="E7" s="5">
        <f>+E21</f>
        <v>17.28</v>
      </c>
      <c r="F7" s="6"/>
      <c r="G7" s="6"/>
      <c r="H7" s="6"/>
    </row>
    <row r="8" spans="1:8">
      <c r="A8" s="3">
        <v>5</v>
      </c>
      <c r="B8" s="3" t="s">
        <v>19</v>
      </c>
      <c r="C8" s="3" t="s">
        <v>20</v>
      </c>
      <c r="D8" s="3" t="s">
        <v>12</v>
      </c>
      <c r="E8" s="5">
        <f>54.12+27+13.35</f>
        <v>94.47</v>
      </c>
      <c r="F8" s="6"/>
      <c r="G8" s="6"/>
      <c r="H8" s="6"/>
    </row>
    <row r="9" spans="1:8">
      <c r="A9" s="3">
        <v>6</v>
      </c>
      <c r="B9" s="3" t="s">
        <v>21</v>
      </c>
      <c r="C9" s="3" t="s">
        <v>22</v>
      </c>
      <c r="D9" s="3" t="s">
        <v>12</v>
      </c>
      <c r="E9" s="5">
        <f>27.8+11.7</f>
        <v>39.5</v>
      </c>
      <c r="F9" s="6"/>
      <c r="G9" s="6"/>
      <c r="H9" s="6"/>
    </row>
    <row r="10" spans="1:8">
      <c r="A10" s="1" t="s">
        <v>23</v>
      </c>
      <c r="B10" s="14" t="s">
        <v>24</v>
      </c>
      <c r="C10" s="15"/>
      <c r="D10" s="15"/>
      <c r="E10" s="15"/>
      <c r="F10" s="15"/>
      <c r="G10" s="15"/>
      <c r="H10" s="16"/>
    </row>
    <row r="11" spans="1:8">
      <c r="A11" s="3">
        <v>1</v>
      </c>
      <c r="B11" s="3" t="s">
        <v>25</v>
      </c>
      <c r="C11" s="3" t="s">
        <v>18</v>
      </c>
      <c r="D11" s="3" t="s">
        <v>12</v>
      </c>
      <c r="E11" s="5">
        <f>21.6</f>
        <v>21.6</v>
      </c>
      <c r="F11" s="6"/>
      <c r="G11" s="6"/>
      <c r="H11" s="6"/>
    </row>
    <row r="12" spans="1:8">
      <c r="A12" s="3">
        <v>2</v>
      </c>
      <c r="B12" s="3" t="s">
        <v>13</v>
      </c>
      <c r="C12" s="3" t="s">
        <v>14</v>
      </c>
      <c r="D12" s="3" t="s">
        <v>12</v>
      </c>
      <c r="E12" s="5">
        <f>(23+31.4+45+22)*0.15</f>
        <v>18.21</v>
      </c>
      <c r="F12" s="6"/>
      <c r="G12" s="6"/>
      <c r="H12" s="6"/>
    </row>
    <row r="13" spans="1:8" ht="28.8">
      <c r="A13" s="3">
        <v>3</v>
      </c>
      <c r="B13" s="4" t="s">
        <v>10</v>
      </c>
      <c r="C13" s="3" t="s">
        <v>11</v>
      </c>
      <c r="D13" s="3" t="s">
        <v>12</v>
      </c>
      <c r="E13" s="5">
        <f>24.5</f>
        <v>24.5</v>
      </c>
      <c r="F13" s="6"/>
      <c r="G13" s="6"/>
      <c r="H13" s="6"/>
    </row>
    <row r="14" spans="1:8">
      <c r="A14" s="3">
        <v>4</v>
      </c>
      <c r="B14" s="3" t="s">
        <v>15</v>
      </c>
      <c r="C14" s="3" t="s">
        <v>16</v>
      </c>
      <c r="D14" s="3" t="s">
        <v>12</v>
      </c>
      <c r="E14" s="5">
        <f>32.4*0.1</f>
        <v>3.24</v>
      </c>
      <c r="F14" s="6"/>
      <c r="G14" s="6"/>
      <c r="H14" s="6"/>
    </row>
    <row r="15" spans="1:8">
      <c r="A15" s="3">
        <v>5</v>
      </c>
      <c r="B15" s="3" t="s">
        <v>19</v>
      </c>
      <c r="C15" s="3" t="s">
        <v>20</v>
      </c>
      <c r="D15" s="3" t="s">
        <v>12</v>
      </c>
      <c r="E15" s="5">
        <f>53.28+6.06</f>
        <v>59.34</v>
      </c>
      <c r="F15" s="6"/>
      <c r="G15" s="6"/>
      <c r="H15" s="6"/>
    </row>
    <row r="16" spans="1:8">
      <c r="A16" s="3">
        <v>6</v>
      </c>
      <c r="B16" s="3" t="s">
        <v>21</v>
      </c>
      <c r="C16" s="3" t="s">
        <v>22</v>
      </c>
      <c r="D16" s="3" t="s">
        <v>12</v>
      </c>
      <c r="E16" s="5">
        <v>10.93</v>
      </c>
      <c r="F16" s="6"/>
      <c r="G16" s="6"/>
      <c r="H16" s="6"/>
    </row>
    <row r="17" spans="1:8">
      <c r="A17" s="1" t="s">
        <v>26</v>
      </c>
      <c r="B17" s="14" t="s">
        <v>27</v>
      </c>
      <c r="C17" s="15"/>
      <c r="D17" s="15"/>
      <c r="E17" s="15"/>
      <c r="F17" s="15"/>
      <c r="G17" s="15"/>
      <c r="H17" s="16"/>
    </row>
    <row r="18" spans="1:8" ht="28.8">
      <c r="A18" s="3">
        <v>1</v>
      </c>
      <c r="B18" s="4" t="s">
        <v>10</v>
      </c>
      <c r="C18" s="3" t="s">
        <v>11</v>
      </c>
      <c r="D18" s="3" t="s">
        <v>12</v>
      </c>
      <c r="E18" s="5">
        <f>19.36*2</f>
        <v>38.72</v>
      </c>
      <c r="F18" s="6"/>
      <c r="G18" s="6"/>
      <c r="H18" s="6"/>
    </row>
    <row r="19" spans="1:8">
      <c r="A19" s="3">
        <v>2</v>
      </c>
      <c r="B19" s="3" t="s">
        <v>13</v>
      </c>
      <c r="C19" s="3" t="s">
        <v>14</v>
      </c>
      <c r="D19" s="3" t="s">
        <v>12</v>
      </c>
      <c r="E19" s="5">
        <f>(18.8*2+44+63.6)*0.15</f>
        <v>21.78</v>
      </c>
      <c r="F19" s="6"/>
      <c r="G19" s="6"/>
      <c r="H19" s="6"/>
    </row>
    <row r="20" spans="1:8">
      <c r="A20" s="3">
        <v>3</v>
      </c>
      <c r="B20" s="3" t="s">
        <v>15</v>
      </c>
      <c r="C20" s="3" t="s">
        <v>16</v>
      </c>
      <c r="D20" s="3" t="s">
        <v>12</v>
      </c>
      <c r="E20" s="5">
        <f>(19.2*2+44.8)*0.1</f>
        <v>8.32</v>
      </c>
      <c r="F20" s="6"/>
      <c r="G20" s="6"/>
      <c r="H20" s="6"/>
    </row>
    <row r="21" spans="1:8">
      <c r="A21" s="3">
        <v>4</v>
      </c>
      <c r="B21" s="3" t="s">
        <v>17</v>
      </c>
      <c r="C21" s="3" t="s">
        <v>18</v>
      </c>
      <c r="D21" s="3" t="s">
        <v>12</v>
      </c>
      <c r="E21" s="5">
        <f>17.28</f>
        <v>17.28</v>
      </c>
      <c r="F21" s="6"/>
      <c r="G21" s="6"/>
      <c r="H21" s="6"/>
    </row>
    <row r="22" spans="1:8">
      <c r="A22" s="3">
        <v>5</v>
      </c>
      <c r="B22" s="3" t="s">
        <v>19</v>
      </c>
      <c r="C22" s="3" t="s">
        <v>20</v>
      </c>
      <c r="D22" s="3" t="s">
        <v>12</v>
      </c>
      <c r="E22" s="5">
        <f>30.24</f>
        <v>30.24</v>
      </c>
      <c r="F22" s="6"/>
      <c r="G22" s="6"/>
      <c r="H22" s="6"/>
    </row>
    <row r="23" spans="1:8">
      <c r="A23" s="3">
        <v>6</v>
      </c>
      <c r="B23" s="3" t="s">
        <v>21</v>
      </c>
      <c r="C23" s="3" t="s">
        <v>22</v>
      </c>
      <c r="D23" s="3" t="s">
        <v>12</v>
      </c>
      <c r="E23" s="5">
        <v>117.92</v>
      </c>
      <c r="F23" s="6"/>
      <c r="G23" s="6"/>
      <c r="H23" s="6"/>
    </row>
    <row r="24" spans="1:8">
      <c r="A24" s="1" t="s">
        <v>28</v>
      </c>
      <c r="B24" s="14" t="s">
        <v>29</v>
      </c>
      <c r="C24" s="15"/>
      <c r="D24" s="15"/>
      <c r="E24" s="15"/>
      <c r="F24" s="15"/>
      <c r="G24" s="15"/>
      <c r="H24" s="16"/>
    </row>
    <row r="25" spans="1:8" ht="28.8">
      <c r="A25" s="3">
        <v>1</v>
      </c>
      <c r="B25" s="4" t="s">
        <v>10</v>
      </c>
      <c r="C25" s="3" t="s">
        <v>11</v>
      </c>
      <c r="D25" s="3" t="s">
        <v>12</v>
      </c>
      <c r="E25" s="5">
        <f>16.12*2</f>
        <v>32.24</v>
      </c>
      <c r="F25" s="6"/>
      <c r="G25" s="6"/>
      <c r="H25" s="6"/>
    </row>
    <row r="26" spans="1:8">
      <c r="A26" s="3">
        <v>2</v>
      </c>
      <c r="B26" s="3" t="s">
        <v>13</v>
      </c>
      <c r="C26" s="3" t="s">
        <v>14</v>
      </c>
      <c r="D26" s="3" t="s">
        <v>12</v>
      </c>
      <c r="E26" s="5">
        <f>(18.8*2+39.6+6.1)*0.15</f>
        <v>12.494999999999999</v>
      </c>
      <c r="F26" s="6"/>
      <c r="G26" s="6"/>
      <c r="H26" s="6"/>
    </row>
    <row r="27" spans="1:8">
      <c r="A27" s="3">
        <v>3</v>
      </c>
      <c r="B27" s="3" t="s">
        <v>15</v>
      </c>
      <c r="C27" s="3" t="s">
        <v>16</v>
      </c>
      <c r="D27" s="3" t="s">
        <v>12</v>
      </c>
      <c r="E27" s="5">
        <f>19.2*2*0.1</f>
        <v>3.84</v>
      </c>
      <c r="F27" s="6"/>
      <c r="G27" s="6"/>
      <c r="H27" s="6"/>
    </row>
    <row r="28" spans="1:8">
      <c r="A28" s="3">
        <v>4</v>
      </c>
      <c r="B28" s="3" t="s">
        <v>19</v>
      </c>
      <c r="C28" s="3" t="s">
        <v>20</v>
      </c>
      <c r="D28" s="3" t="s">
        <v>12</v>
      </c>
      <c r="E28" s="5">
        <v>23.4</v>
      </c>
      <c r="F28" s="6"/>
      <c r="G28" s="6"/>
      <c r="H28" s="6"/>
    </row>
    <row r="29" spans="1:8">
      <c r="A29" s="3">
        <v>5</v>
      </c>
      <c r="B29" s="3" t="s">
        <v>21</v>
      </c>
      <c r="C29" s="3" t="s">
        <v>22</v>
      </c>
      <c r="D29" s="3" t="s">
        <v>12</v>
      </c>
      <c r="E29" s="5">
        <f>6.28</f>
        <v>6.28</v>
      </c>
      <c r="F29" s="6"/>
      <c r="G29" s="6"/>
      <c r="H29" s="6"/>
    </row>
    <row r="30" spans="1:8">
      <c r="A30" s="1" t="s">
        <v>30</v>
      </c>
      <c r="B30" s="14" t="s">
        <v>31</v>
      </c>
      <c r="C30" s="15"/>
      <c r="D30" s="15"/>
      <c r="E30" s="15"/>
      <c r="F30" s="15"/>
      <c r="G30" s="15"/>
      <c r="H30" s="16"/>
    </row>
    <row r="31" spans="1:8">
      <c r="A31" s="3">
        <v>1</v>
      </c>
      <c r="B31" s="3" t="s">
        <v>32</v>
      </c>
      <c r="C31" s="3" t="s">
        <v>33</v>
      </c>
      <c r="D31" s="3" t="s">
        <v>12</v>
      </c>
      <c r="E31" s="5">
        <v>15.2</v>
      </c>
      <c r="F31" s="6"/>
      <c r="G31" s="6"/>
      <c r="H31" s="6"/>
    </row>
    <row r="32" spans="1:8">
      <c r="A32" s="3">
        <v>2</v>
      </c>
      <c r="B32" s="3" t="s">
        <v>13</v>
      </c>
      <c r="C32" s="3" t="s">
        <v>14</v>
      </c>
      <c r="D32" s="3" t="s">
        <v>12</v>
      </c>
      <c r="E32" s="5">
        <f>(25.1+11.3)*0.15</f>
        <v>5.46</v>
      </c>
      <c r="F32" s="6"/>
      <c r="G32" s="6"/>
      <c r="H32" s="6"/>
    </row>
    <row r="33" spans="1:17">
      <c r="A33" s="3">
        <v>3</v>
      </c>
      <c r="B33" s="3" t="s">
        <v>15</v>
      </c>
      <c r="C33" s="3" t="s">
        <v>16</v>
      </c>
      <c r="D33" s="3" t="s">
        <v>12</v>
      </c>
      <c r="E33" s="5">
        <f>14.5*0.1</f>
        <v>1.45</v>
      </c>
      <c r="F33" s="6"/>
      <c r="G33" s="6"/>
      <c r="H33" s="6"/>
    </row>
    <row r="34" spans="1:17">
      <c r="A34" s="3">
        <v>4</v>
      </c>
      <c r="B34" s="3" t="s">
        <v>21</v>
      </c>
      <c r="C34" s="3" t="s">
        <v>22</v>
      </c>
      <c r="D34" s="3" t="s">
        <v>12</v>
      </c>
      <c r="E34" s="5">
        <f>29.95+11.59</f>
        <v>41.54</v>
      </c>
      <c r="F34" s="6"/>
      <c r="G34" s="6"/>
      <c r="H34" s="6"/>
    </row>
    <row r="35" spans="1:17">
      <c r="A35" s="1" t="s">
        <v>34</v>
      </c>
      <c r="B35" s="14" t="s">
        <v>35</v>
      </c>
      <c r="C35" s="15"/>
      <c r="D35" s="15"/>
      <c r="E35" s="15"/>
      <c r="F35" s="15"/>
      <c r="G35" s="15"/>
      <c r="H35" s="16"/>
    </row>
    <row r="36" spans="1:17" ht="28.8">
      <c r="A36" s="3">
        <v>1</v>
      </c>
      <c r="B36" s="4" t="s">
        <v>10</v>
      </c>
      <c r="C36" s="3" t="s">
        <v>11</v>
      </c>
      <c r="D36" s="3" t="s">
        <v>12</v>
      </c>
      <c r="E36" s="5">
        <f>35.65+15.19</f>
        <v>50.84</v>
      </c>
      <c r="F36" s="6"/>
      <c r="G36" s="6"/>
      <c r="H36" s="6"/>
    </row>
    <row r="37" spans="1:17">
      <c r="A37" s="3">
        <v>2</v>
      </c>
      <c r="B37" s="3" t="s">
        <v>13</v>
      </c>
      <c r="C37" s="3" t="s">
        <v>14</v>
      </c>
      <c r="D37" s="3" t="s">
        <v>12</v>
      </c>
      <c r="E37" s="5">
        <f>(29.8+16.6+53.4+35.4+0.6)*0.15</f>
        <v>20.37</v>
      </c>
      <c r="F37" s="6"/>
      <c r="G37" s="6"/>
      <c r="H37" s="6"/>
    </row>
    <row r="38" spans="1:17">
      <c r="A38" s="3">
        <v>3</v>
      </c>
      <c r="B38" s="3" t="s">
        <v>15</v>
      </c>
      <c r="C38" s="3" t="s">
        <v>16</v>
      </c>
      <c r="D38" s="3" t="s">
        <v>12</v>
      </c>
      <c r="E38" s="5">
        <f>(30.8+17.6)*0.1</f>
        <v>4.84</v>
      </c>
      <c r="F38" s="6"/>
      <c r="G38" s="6"/>
      <c r="H38" s="6"/>
    </row>
    <row r="39" spans="1:17">
      <c r="A39" s="3">
        <v>4</v>
      </c>
      <c r="B39" s="3" t="s">
        <v>19</v>
      </c>
      <c r="C39" s="3" t="s">
        <v>20</v>
      </c>
      <c r="D39" s="3" t="s">
        <v>12</v>
      </c>
      <c r="E39" s="5">
        <f>108+56.16</f>
        <v>164.16</v>
      </c>
      <c r="F39" s="6"/>
      <c r="G39" s="6"/>
      <c r="H39" s="6"/>
    </row>
    <row r="40" spans="1:17">
      <c r="A40" s="1" t="s">
        <v>36</v>
      </c>
      <c r="B40" s="14" t="s">
        <v>37</v>
      </c>
      <c r="C40" s="15"/>
      <c r="D40" s="15"/>
      <c r="E40" s="15"/>
      <c r="F40" s="15"/>
      <c r="G40" s="15"/>
      <c r="H40" s="16"/>
    </row>
    <row r="41" spans="1:17">
      <c r="A41" s="3">
        <v>1</v>
      </c>
      <c r="B41" s="3" t="s">
        <v>38</v>
      </c>
      <c r="C41" s="3" t="s">
        <v>39</v>
      </c>
      <c r="D41" s="3" t="s">
        <v>12</v>
      </c>
      <c r="E41" s="5">
        <f>18.27+20.4</f>
        <v>38.67</v>
      </c>
      <c r="F41" s="6"/>
      <c r="G41" s="6"/>
      <c r="H41" s="6"/>
    </row>
    <row r="42" spans="1:17">
      <c r="A42" s="3">
        <v>2</v>
      </c>
      <c r="B42" s="3" t="s">
        <v>38</v>
      </c>
      <c r="C42" s="3" t="s">
        <v>40</v>
      </c>
      <c r="D42" s="3" t="s">
        <v>12</v>
      </c>
      <c r="E42" s="5">
        <v>2.65</v>
      </c>
      <c r="F42" s="6"/>
      <c r="G42" s="6"/>
      <c r="H42" s="6"/>
    </row>
    <row r="43" spans="1:17">
      <c r="A43" s="3">
        <v>3</v>
      </c>
      <c r="B43" s="3" t="s">
        <v>19</v>
      </c>
      <c r="C43" s="3" t="s">
        <v>20</v>
      </c>
      <c r="D43" s="3" t="s">
        <v>12</v>
      </c>
      <c r="E43" s="5">
        <f>43.55+55.4</f>
        <v>98.95</v>
      </c>
      <c r="F43" s="6"/>
      <c r="G43" s="6"/>
      <c r="H43" s="6"/>
    </row>
    <row r="44" spans="1:17">
      <c r="A44" s="3">
        <v>4</v>
      </c>
      <c r="B44" s="3" t="s">
        <v>21</v>
      </c>
      <c r="C44" s="3" t="s">
        <v>22</v>
      </c>
      <c r="D44" s="3" t="s">
        <v>12</v>
      </c>
      <c r="E44" s="5">
        <f>28.59</f>
        <v>28.59</v>
      </c>
      <c r="F44" s="6"/>
      <c r="G44" s="6"/>
      <c r="H44" s="6"/>
    </row>
    <row r="45" spans="1:17">
      <c r="A45" s="3">
        <v>5</v>
      </c>
      <c r="B45" s="3" t="s">
        <v>13</v>
      </c>
      <c r="C45" s="3" t="s">
        <v>14</v>
      </c>
      <c r="D45" s="3" t="s">
        <v>12</v>
      </c>
      <c r="E45" s="5">
        <f>(13+45.8+4.2+8.7+42.2+31.2)*0.15</f>
        <v>21.765000000000001</v>
      </c>
      <c r="F45" s="6"/>
      <c r="G45" s="6"/>
      <c r="H45" s="6"/>
      <c r="I45" s="7"/>
      <c r="J45" s="7"/>
      <c r="K45" s="7"/>
      <c r="L45" s="7"/>
      <c r="M45" s="7"/>
      <c r="N45" s="7"/>
      <c r="O45" s="7"/>
      <c r="P45" s="7"/>
      <c r="Q45" s="7"/>
    </row>
    <row r="46" spans="1:17">
      <c r="A46" s="1" t="s">
        <v>41</v>
      </c>
      <c r="B46" s="14" t="s">
        <v>42</v>
      </c>
      <c r="C46" s="15"/>
      <c r="D46" s="15"/>
      <c r="E46" s="15"/>
      <c r="F46" s="15"/>
      <c r="G46" s="15"/>
      <c r="H46" s="16"/>
      <c r="I46" s="7"/>
      <c r="J46" s="7"/>
      <c r="K46" s="7"/>
      <c r="L46" s="7"/>
      <c r="M46" s="7"/>
      <c r="N46" s="7"/>
      <c r="O46" s="7"/>
      <c r="P46" s="7"/>
      <c r="Q46" s="7"/>
    </row>
    <row r="47" spans="1:17">
      <c r="A47" s="3">
        <v>1</v>
      </c>
      <c r="B47" s="3" t="s">
        <v>21</v>
      </c>
      <c r="C47" s="3" t="s">
        <v>22</v>
      </c>
      <c r="D47" s="3" t="s">
        <v>12</v>
      </c>
      <c r="E47" s="5">
        <f>25.6</f>
        <v>25.6</v>
      </c>
      <c r="F47" s="6"/>
      <c r="G47" s="6"/>
      <c r="H47" s="6"/>
      <c r="I47" s="7"/>
      <c r="J47" s="7"/>
      <c r="K47" s="7"/>
      <c r="L47" s="7"/>
      <c r="M47" s="7"/>
      <c r="N47" s="7"/>
      <c r="O47" s="7"/>
      <c r="P47" s="7"/>
      <c r="Q47" s="7"/>
    </row>
    <row r="48" spans="1:17">
      <c r="A48" s="3">
        <v>2</v>
      </c>
      <c r="B48" s="3" t="s">
        <v>13</v>
      </c>
      <c r="C48" s="3" t="s">
        <v>14</v>
      </c>
      <c r="D48" s="3" t="s">
        <v>12</v>
      </c>
      <c r="E48" s="5">
        <f>(21.8+21.6)*0.15</f>
        <v>6.51</v>
      </c>
      <c r="F48" s="6"/>
      <c r="G48" s="6"/>
      <c r="H48" s="6"/>
      <c r="I48" s="7"/>
      <c r="J48" s="7"/>
      <c r="K48" s="7"/>
      <c r="L48" s="7"/>
      <c r="M48" s="7"/>
      <c r="N48" s="7"/>
      <c r="O48" s="7"/>
      <c r="P48" s="7"/>
      <c r="Q48" s="7"/>
    </row>
    <row r="49" spans="1:17">
      <c r="A49" s="1" t="s">
        <v>43</v>
      </c>
      <c r="B49" s="14" t="s">
        <v>44</v>
      </c>
      <c r="C49" s="15"/>
      <c r="D49" s="15"/>
      <c r="E49" s="15"/>
      <c r="F49" s="15"/>
      <c r="G49" s="15"/>
      <c r="H49" s="16"/>
      <c r="I49" s="7"/>
      <c r="J49" s="7"/>
      <c r="K49" s="7"/>
      <c r="L49" s="7"/>
      <c r="M49" s="7"/>
      <c r="N49" s="7"/>
      <c r="O49" s="7"/>
      <c r="P49" s="7"/>
      <c r="Q49" s="7"/>
    </row>
    <row r="50" spans="1:17">
      <c r="A50" s="3">
        <v>1</v>
      </c>
      <c r="B50" s="3" t="s">
        <v>45</v>
      </c>
      <c r="C50" s="3" t="s">
        <v>46</v>
      </c>
      <c r="D50" s="3" t="s">
        <v>12</v>
      </c>
      <c r="E50" s="5">
        <f>(74.8+156.8)*0.35</f>
        <v>81.06</v>
      </c>
      <c r="F50" s="6"/>
      <c r="G50" s="6"/>
      <c r="H50" s="6"/>
      <c r="I50" s="7"/>
      <c r="J50" s="7"/>
      <c r="K50" s="7"/>
      <c r="L50" s="7"/>
      <c r="M50" s="7"/>
      <c r="N50" s="7"/>
      <c r="O50" s="7"/>
      <c r="P50" s="7"/>
      <c r="Q50" s="7"/>
    </row>
    <row r="51" spans="1:17">
      <c r="A51" s="3">
        <v>2</v>
      </c>
      <c r="B51" s="3" t="s">
        <v>47</v>
      </c>
      <c r="C51" s="3" t="s">
        <v>48</v>
      </c>
      <c r="D51" s="3" t="s">
        <v>12</v>
      </c>
      <c r="E51" s="5">
        <f>(69.2+151.2)*0.1</f>
        <v>22.04</v>
      </c>
      <c r="F51" s="6"/>
      <c r="G51" s="6"/>
      <c r="H51" s="6"/>
      <c r="I51" s="7"/>
      <c r="J51" s="7"/>
      <c r="K51" s="7"/>
      <c r="L51" s="7"/>
      <c r="M51" s="7"/>
      <c r="N51" s="7"/>
      <c r="O51" s="7"/>
      <c r="P51" s="7"/>
      <c r="Q51" s="7"/>
    </row>
    <row r="52" spans="1:17">
      <c r="A52" s="3">
        <v>3</v>
      </c>
      <c r="B52" s="3" t="s">
        <v>49</v>
      </c>
      <c r="C52" s="3" t="s">
        <v>50</v>
      </c>
      <c r="D52" s="3" t="s">
        <v>12</v>
      </c>
      <c r="E52" s="5">
        <f>(72+154)*0.3</f>
        <v>67.8</v>
      </c>
      <c r="F52" s="6"/>
      <c r="G52" s="6"/>
      <c r="H52" s="6"/>
      <c r="I52" s="7"/>
      <c r="J52" s="7"/>
      <c r="K52" s="7"/>
      <c r="L52" s="7"/>
      <c r="M52" s="7"/>
      <c r="N52" s="7"/>
      <c r="O52" s="7"/>
      <c r="P52" s="7"/>
      <c r="Q52" s="7"/>
    </row>
    <row r="53" spans="1:17">
      <c r="A53" s="3">
        <v>4</v>
      </c>
      <c r="B53" s="3" t="s">
        <v>51</v>
      </c>
      <c r="C53" s="3" t="s">
        <v>52</v>
      </c>
      <c r="D53" s="3" t="s">
        <v>12</v>
      </c>
      <c r="E53" s="5">
        <f>43.29+96.59</f>
        <v>139.88</v>
      </c>
      <c r="F53" s="6"/>
      <c r="G53" s="6"/>
      <c r="H53" s="6"/>
      <c r="I53" s="7"/>
      <c r="J53" s="7"/>
      <c r="K53" s="7"/>
      <c r="L53" s="7"/>
      <c r="M53" s="7"/>
      <c r="N53" s="7"/>
      <c r="O53" s="7"/>
      <c r="P53" s="7"/>
      <c r="Q53" s="7"/>
    </row>
    <row r="54" spans="1:17">
      <c r="A54" s="3">
        <v>5</v>
      </c>
      <c r="B54" s="3" t="s">
        <v>53</v>
      </c>
      <c r="C54" s="3" t="s">
        <v>54</v>
      </c>
      <c r="D54" s="3" t="s">
        <v>12</v>
      </c>
      <c r="E54" s="5">
        <f>150+68</f>
        <v>218</v>
      </c>
      <c r="F54" s="6"/>
      <c r="G54" s="6"/>
      <c r="H54" s="6"/>
      <c r="I54" s="7"/>
      <c r="J54" s="7"/>
      <c r="K54" s="7"/>
      <c r="L54" s="7"/>
      <c r="M54" s="7"/>
      <c r="N54" s="7"/>
      <c r="O54" s="7"/>
      <c r="P54" s="7"/>
      <c r="Q54" s="7"/>
    </row>
    <row r="55" spans="1:17">
      <c r="A55" s="8">
        <v>6</v>
      </c>
      <c r="B55" s="3" t="s">
        <v>53</v>
      </c>
      <c r="C55" s="8" t="s">
        <v>55</v>
      </c>
      <c r="D55" s="8" t="s">
        <v>12</v>
      </c>
      <c r="E55" s="9">
        <f>93.69+204.39</f>
        <v>298.08</v>
      </c>
      <c r="F55" s="6"/>
      <c r="G55" s="6"/>
      <c r="H55" s="6"/>
      <c r="I55" s="7"/>
      <c r="J55" s="7"/>
      <c r="K55" s="7"/>
      <c r="L55" s="7"/>
      <c r="M55" s="7"/>
      <c r="N55" s="7"/>
      <c r="O55" s="7"/>
      <c r="P55" s="7"/>
      <c r="Q55" s="7"/>
    </row>
    <row r="56" spans="1:17">
      <c r="A56" s="1" t="s">
        <v>56</v>
      </c>
      <c r="B56" s="14" t="s">
        <v>57</v>
      </c>
      <c r="C56" s="15"/>
      <c r="D56" s="15"/>
      <c r="E56" s="15"/>
      <c r="F56" s="15"/>
      <c r="G56" s="15"/>
      <c r="H56" s="16"/>
      <c r="I56" s="7"/>
      <c r="J56" s="7"/>
      <c r="K56" s="7"/>
      <c r="L56" s="7"/>
      <c r="M56" s="7"/>
      <c r="N56" s="7"/>
      <c r="O56" s="7"/>
      <c r="P56" s="7"/>
      <c r="Q56" s="7"/>
    </row>
    <row r="57" spans="1:17">
      <c r="A57" s="3">
        <v>1</v>
      </c>
      <c r="B57" s="3" t="s">
        <v>58</v>
      </c>
      <c r="C57" s="3" t="s">
        <v>59</v>
      </c>
      <c r="D57" s="3" t="s">
        <v>12</v>
      </c>
      <c r="E57" s="5">
        <f>1.2*0.3*24</f>
        <v>8.64</v>
      </c>
      <c r="F57" s="6"/>
      <c r="G57" s="6"/>
      <c r="H57" s="6"/>
      <c r="I57" s="7"/>
      <c r="J57" s="7"/>
      <c r="K57" s="7"/>
      <c r="L57" s="7"/>
      <c r="M57" s="7"/>
      <c r="N57" s="7"/>
      <c r="O57" s="7"/>
      <c r="P57" s="7"/>
      <c r="Q57" s="7"/>
    </row>
    <row r="58" spans="1:17">
      <c r="A58" s="3">
        <v>2</v>
      </c>
      <c r="B58" s="3" t="s">
        <v>58</v>
      </c>
      <c r="C58" s="3" t="s">
        <v>60</v>
      </c>
      <c r="D58" s="3" t="s">
        <v>12</v>
      </c>
      <c r="E58" s="5">
        <f>0.9*0.3*34</f>
        <v>9.18</v>
      </c>
      <c r="F58" s="6"/>
      <c r="G58" s="6"/>
      <c r="H58" s="6"/>
      <c r="I58" s="7"/>
      <c r="J58" s="7"/>
      <c r="K58" s="7"/>
      <c r="L58" s="7"/>
      <c r="M58" s="7"/>
      <c r="N58" s="7"/>
      <c r="O58" s="7"/>
      <c r="P58" s="7"/>
      <c r="Q58" s="7"/>
    </row>
    <row r="59" spans="1:17">
      <c r="A59" s="1" t="s">
        <v>61</v>
      </c>
      <c r="B59" s="14" t="s">
        <v>62</v>
      </c>
      <c r="C59" s="15"/>
      <c r="D59" s="15"/>
      <c r="E59" s="15"/>
      <c r="F59" s="15"/>
      <c r="G59" s="15"/>
      <c r="H59" s="16"/>
      <c r="I59" s="7"/>
      <c r="J59" s="7"/>
      <c r="K59" s="7"/>
      <c r="L59" s="7"/>
      <c r="M59" s="7"/>
      <c r="N59" s="7"/>
      <c r="O59" s="7"/>
      <c r="P59" s="7"/>
      <c r="Q59" s="7"/>
    </row>
    <row r="60" spans="1:17">
      <c r="A60" s="3">
        <v>1</v>
      </c>
      <c r="B60" s="3" t="s">
        <v>38</v>
      </c>
      <c r="C60" s="3" t="s">
        <v>63</v>
      </c>
      <c r="D60" s="3" t="s">
        <v>12</v>
      </c>
      <c r="E60" s="5">
        <f>0.6*0.5*(16.5+16.5+16.4+11.8+11.8)</f>
        <v>21.9</v>
      </c>
      <c r="F60" s="6"/>
      <c r="G60" s="6"/>
      <c r="H60" s="6"/>
      <c r="I60" s="7"/>
      <c r="J60" s="7"/>
      <c r="K60" s="7"/>
      <c r="L60" s="7"/>
      <c r="M60" s="7"/>
      <c r="N60" s="7"/>
      <c r="O60" s="7"/>
      <c r="P60" s="7"/>
      <c r="Q60" s="7"/>
    </row>
    <row r="61" spans="1:17">
      <c r="A61" s="3">
        <v>2</v>
      </c>
      <c r="B61" s="3" t="s">
        <v>38</v>
      </c>
      <c r="C61" s="3" t="s">
        <v>64</v>
      </c>
      <c r="D61" s="3" t="s">
        <v>12</v>
      </c>
      <c r="E61" s="5">
        <f>0.6*0.33*(16.5+16.5+16.4+11.8+11.8)</f>
        <v>14.454000000000001</v>
      </c>
      <c r="F61" s="6"/>
      <c r="G61" s="6"/>
      <c r="H61" s="6"/>
      <c r="I61" s="7"/>
      <c r="J61" s="7"/>
      <c r="K61" s="7"/>
      <c r="L61" s="7"/>
      <c r="M61" s="7"/>
      <c r="N61" s="7"/>
      <c r="O61" s="7"/>
      <c r="P61" s="7"/>
      <c r="Q61" s="7"/>
    </row>
    <row r="62" spans="1:17">
      <c r="A62" s="3">
        <v>3</v>
      </c>
      <c r="B62" s="3" t="s">
        <v>65</v>
      </c>
      <c r="C62" s="3" t="s">
        <v>66</v>
      </c>
      <c r="D62" s="3" t="s">
        <v>67</v>
      </c>
      <c r="E62" s="5">
        <f>(16.5+16.5+16.4+11.8+11.8)*0.24*0.7</f>
        <v>12.263999999999999</v>
      </c>
      <c r="F62" s="6"/>
      <c r="G62" s="6"/>
      <c r="H62" s="6"/>
      <c r="I62" s="7"/>
      <c r="J62" s="7"/>
      <c r="K62" s="7"/>
      <c r="L62" s="7"/>
      <c r="M62" s="7"/>
      <c r="N62" s="7"/>
      <c r="O62" s="7"/>
      <c r="P62" s="7"/>
      <c r="Q62" s="7"/>
    </row>
    <row r="63" spans="1:17">
      <c r="A63" s="3">
        <v>4</v>
      </c>
      <c r="B63" s="3" t="s">
        <v>68</v>
      </c>
      <c r="C63" s="3" t="s">
        <v>69</v>
      </c>
      <c r="D63" s="3" t="s">
        <v>12</v>
      </c>
      <c r="E63" s="5">
        <f>(16.5+16.5+16.4+11.8+11.8)*0.7*2</f>
        <v>102.2</v>
      </c>
      <c r="F63" s="6"/>
      <c r="G63" s="6"/>
      <c r="H63" s="6"/>
      <c r="I63" s="7"/>
      <c r="J63" s="7"/>
      <c r="K63" s="7"/>
      <c r="L63" s="7"/>
      <c r="M63" s="7"/>
      <c r="N63" s="7"/>
      <c r="O63" s="7"/>
      <c r="P63" s="7"/>
      <c r="Q63" s="7"/>
    </row>
    <row r="64" spans="1:17">
      <c r="A64" s="1" t="s">
        <v>70</v>
      </c>
      <c r="B64" s="14" t="s">
        <v>71</v>
      </c>
      <c r="C64" s="15"/>
      <c r="D64" s="15"/>
      <c r="E64" s="15"/>
      <c r="F64" s="15"/>
      <c r="G64" s="15"/>
      <c r="H64" s="16"/>
      <c r="I64" s="7"/>
      <c r="J64" s="7"/>
      <c r="K64" s="7"/>
      <c r="L64" s="7"/>
      <c r="M64" s="7"/>
      <c r="N64" s="7"/>
      <c r="O64" s="7"/>
      <c r="P64" s="7"/>
      <c r="Q64" s="7"/>
    </row>
    <row r="65" spans="1:17">
      <c r="A65" s="3">
        <v>1</v>
      </c>
      <c r="B65" s="3" t="s">
        <v>72</v>
      </c>
      <c r="C65" s="3" t="s">
        <v>73</v>
      </c>
      <c r="D65" s="3" t="s">
        <v>12</v>
      </c>
      <c r="E65" s="5">
        <f>21*0.3+6</f>
        <v>12.3</v>
      </c>
      <c r="F65" s="6"/>
      <c r="G65" s="6"/>
      <c r="H65" s="6"/>
      <c r="I65" s="7"/>
      <c r="J65" s="7"/>
      <c r="K65" s="7"/>
      <c r="L65" s="7"/>
      <c r="M65" s="7"/>
      <c r="N65" s="7"/>
      <c r="O65" s="7"/>
      <c r="P65" s="7"/>
      <c r="Q65" s="7"/>
    </row>
    <row r="66" spans="1:17" ht="28.8">
      <c r="A66" s="3">
        <v>2</v>
      </c>
      <c r="B66" s="4" t="s">
        <v>74</v>
      </c>
      <c r="C66" s="3" t="s">
        <v>52</v>
      </c>
      <c r="D66" s="3" t="s">
        <v>12</v>
      </c>
      <c r="E66" s="5">
        <f>2.88*2+11.17+3.75*2+7.68*2+19.03</f>
        <v>58.82</v>
      </c>
      <c r="F66" s="6"/>
      <c r="G66" s="6"/>
      <c r="H66" s="6"/>
      <c r="I66" s="7"/>
      <c r="J66" s="7"/>
      <c r="K66" s="7"/>
      <c r="L66" s="7"/>
      <c r="M66" s="7"/>
      <c r="N66" s="7"/>
      <c r="O66" s="7"/>
      <c r="P66" s="7"/>
      <c r="Q66" s="7"/>
    </row>
    <row r="67" spans="1:17">
      <c r="A67" s="3">
        <v>3</v>
      </c>
      <c r="B67" s="3" t="s">
        <v>38</v>
      </c>
      <c r="C67" s="3" t="s">
        <v>40</v>
      </c>
      <c r="D67" s="3" t="s">
        <v>12</v>
      </c>
      <c r="E67" s="5">
        <f>3+3.33+3+3.6+5</f>
        <v>17.93</v>
      </c>
      <c r="F67" s="6"/>
      <c r="G67" s="6"/>
      <c r="H67" s="6"/>
      <c r="I67" s="7"/>
      <c r="J67" s="7"/>
      <c r="K67" s="7"/>
      <c r="L67" s="7"/>
      <c r="M67" s="7"/>
      <c r="N67" s="7"/>
      <c r="O67" s="7"/>
      <c r="P67" s="7"/>
      <c r="Q67" s="7"/>
    </row>
    <row r="68" spans="1:17">
      <c r="A68" s="3">
        <v>4</v>
      </c>
      <c r="B68" s="3" t="s">
        <v>75</v>
      </c>
      <c r="C68" s="3" t="s">
        <v>39</v>
      </c>
      <c r="D68" s="3" t="s">
        <v>12</v>
      </c>
      <c r="E68" s="5">
        <f>(11+11+6.8+6.8+19+11.3+11.3+8.2+8.2+18)*0.15</f>
        <v>16.739999999999998</v>
      </c>
      <c r="F68" s="6"/>
      <c r="G68" s="6"/>
      <c r="H68" s="6"/>
      <c r="I68" s="7"/>
      <c r="J68" s="7"/>
      <c r="K68" s="7"/>
      <c r="L68" s="7"/>
      <c r="M68" s="7"/>
      <c r="N68" s="7"/>
      <c r="O68" s="7"/>
      <c r="P68" s="7"/>
      <c r="Q68" s="7"/>
    </row>
    <row r="69" spans="1:17">
      <c r="A69" s="1" t="s">
        <v>76</v>
      </c>
      <c r="B69" s="14" t="s">
        <v>77</v>
      </c>
      <c r="C69" s="15"/>
      <c r="D69" s="15"/>
      <c r="E69" s="15"/>
      <c r="F69" s="15"/>
      <c r="G69" s="15"/>
      <c r="H69" s="16"/>
      <c r="I69" s="7"/>
      <c r="J69" s="7"/>
      <c r="K69" s="7"/>
      <c r="L69" s="7"/>
      <c r="M69" s="7"/>
      <c r="N69" s="7"/>
      <c r="O69" s="7"/>
      <c r="P69" s="7"/>
      <c r="Q69" s="7"/>
    </row>
    <row r="70" spans="1:17">
      <c r="A70" s="3">
        <v>1</v>
      </c>
      <c r="B70" s="3" t="s">
        <v>78</v>
      </c>
      <c r="C70" s="3" t="s">
        <v>79</v>
      </c>
      <c r="D70" s="3" t="s">
        <v>80</v>
      </c>
      <c r="E70" s="5">
        <v>200</v>
      </c>
      <c r="F70" s="6"/>
      <c r="G70" s="6"/>
      <c r="H70" s="6"/>
      <c r="I70" s="7"/>
      <c r="J70" s="7"/>
      <c r="K70" s="7"/>
      <c r="L70" s="7"/>
      <c r="M70" s="7"/>
      <c r="N70" s="7"/>
      <c r="O70" s="7"/>
      <c r="P70" s="7"/>
      <c r="Q70" s="7"/>
    </row>
    <row r="71" spans="1:17">
      <c r="A71" s="3">
        <v>2</v>
      </c>
      <c r="B71" s="3" t="s">
        <v>78</v>
      </c>
      <c r="C71" s="3" t="s">
        <v>81</v>
      </c>
      <c r="D71" s="3" t="s">
        <v>80</v>
      </c>
      <c r="E71" s="5">
        <v>300</v>
      </c>
      <c r="F71" s="6"/>
      <c r="G71" s="6"/>
      <c r="H71" s="6"/>
      <c r="I71" s="7"/>
      <c r="J71" s="7"/>
      <c r="K71" s="7"/>
      <c r="L71" s="7"/>
      <c r="M71" s="7"/>
      <c r="N71" s="7"/>
      <c r="O71" s="7"/>
      <c r="P71" s="7"/>
      <c r="Q71" s="7"/>
    </row>
    <row r="72" spans="1:17">
      <c r="A72" s="3">
        <v>3</v>
      </c>
      <c r="B72" s="3" t="s">
        <v>82</v>
      </c>
      <c r="C72" s="3" t="s">
        <v>69</v>
      </c>
      <c r="D72" s="3" t="s">
        <v>67</v>
      </c>
      <c r="E72" s="5">
        <v>500</v>
      </c>
      <c r="F72" s="6"/>
      <c r="G72" s="6"/>
      <c r="H72" s="6"/>
      <c r="I72" s="7"/>
      <c r="J72" s="7"/>
      <c r="K72" s="7"/>
      <c r="L72" s="7"/>
      <c r="M72" s="7"/>
      <c r="N72" s="7"/>
      <c r="O72" s="7"/>
      <c r="P72" s="7"/>
      <c r="Q72" s="7"/>
    </row>
    <row r="73" spans="1:17">
      <c r="A73" s="3">
        <v>4</v>
      </c>
      <c r="B73" s="3" t="s">
        <v>83</v>
      </c>
      <c r="C73" s="3" t="s">
        <v>69</v>
      </c>
      <c r="D73" s="3" t="s">
        <v>67</v>
      </c>
      <c r="E73" s="5">
        <v>20</v>
      </c>
      <c r="F73" s="6"/>
      <c r="G73" s="6"/>
      <c r="H73" s="6"/>
      <c r="I73" s="7"/>
      <c r="J73" s="7"/>
      <c r="K73" s="7"/>
      <c r="L73" s="7"/>
      <c r="M73" s="7"/>
      <c r="N73" s="7"/>
      <c r="O73" s="7"/>
      <c r="P73" s="7"/>
      <c r="Q73" s="7"/>
    </row>
    <row r="74" spans="1:17">
      <c r="A74" s="3">
        <v>5</v>
      </c>
      <c r="B74" s="3" t="s">
        <v>84</v>
      </c>
      <c r="C74" s="3" t="s">
        <v>69</v>
      </c>
      <c r="D74" s="3" t="s">
        <v>12</v>
      </c>
      <c r="E74" s="5">
        <v>100</v>
      </c>
      <c r="F74" s="6"/>
      <c r="G74" s="6"/>
      <c r="H74" s="6"/>
      <c r="I74" s="7"/>
      <c r="J74" s="7"/>
      <c r="K74" s="7"/>
      <c r="L74" s="7"/>
      <c r="M74" s="7"/>
      <c r="N74" s="7"/>
      <c r="O74" s="7"/>
      <c r="P74" s="7"/>
      <c r="Q74" s="7"/>
    </row>
    <row r="75" spans="1:17">
      <c r="A75" s="3">
        <v>6</v>
      </c>
      <c r="B75" s="3" t="s">
        <v>85</v>
      </c>
      <c r="C75" s="3" t="s">
        <v>86</v>
      </c>
      <c r="D75" s="3" t="s">
        <v>80</v>
      </c>
      <c r="E75" s="5">
        <v>150</v>
      </c>
      <c r="F75" s="6"/>
      <c r="G75" s="6"/>
      <c r="H75" s="6"/>
      <c r="I75" s="7"/>
      <c r="J75" s="7"/>
      <c r="K75" s="7"/>
      <c r="L75" s="7"/>
      <c r="M75" s="7"/>
      <c r="N75" s="7"/>
      <c r="O75" s="7"/>
      <c r="P75" s="7"/>
      <c r="Q75" s="7"/>
    </row>
    <row r="76" spans="1:17">
      <c r="A76" s="3">
        <v>7</v>
      </c>
      <c r="B76" s="3" t="s">
        <v>87</v>
      </c>
      <c r="C76" s="3" t="s">
        <v>86</v>
      </c>
      <c r="D76" s="3" t="s">
        <v>88</v>
      </c>
      <c r="E76" s="5">
        <v>3</v>
      </c>
      <c r="F76" s="6"/>
      <c r="G76" s="6"/>
      <c r="H76" s="6"/>
      <c r="I76" s="7"/>
      <c r="J76" s="7"/>
      <c r="K76" s="7"/>
      <c r="L76" s="7"/>
      <c r="M76" s="7"/>
      <c r="N76" s="7"/>
      <c r="O76" s="7"/>
      <c r="P76" s="7"/>
      <c r="Q76" s="7"/>
    </row>
    <row r="77" spans="1:17" ht="33" customHeight="1">
      <c r="A77" s="10" t="s">
        <v>89</v>
      </c>
      <c r="B77" s="17" t="s">
        <v>90</v>
      </c>
      <c r="C77" s="18"/>
      <c r="D77" s="18"/>
      <c r="E77" s="19"/>
      <c r="F77" s="20">
        <v>150000</v>
      </c>
      <c r="G77" s="21"/>
      <c r="H77" s="11" t="s">
        <v>91</v>
      </c>
      <c r="I77" s="7"/>
      <c r="J77" s="7"/>
      <c r="K77" s="7"/>
      <c r="L77" s="7"/>
      <c r="M77" s="7"/>
      <c r="N77" s="7"/>
      <c r="O77" s="7"/>
      <c r="P77" s="7"/>
      <c r="Q77" s="7"/>
    </row>
    <row r="78" spans="1:17" ht="15" customHeight="1">
      <c r="A78" s="22" t="s">
        <v>92</v>
      </c>
      <c r="B78" s="22"/>
      <c r="C78" s="22"/>
      <c r="D78" s="22"/>
      <c r="E78" s="22"/>
      <c r="F78" s="23"/>
      <c r="G78" s="24"/>
      <c r="H78" s="12"/>
      <c r="I78" s="7"/>
      <c r="J78" s="7"/>
      <c r="K78" s="7"/>
      <c r="L78" s="7"/>
      <c r="M78" s="7"/>
      <c r="N78" s="7"/>
      <c r="O78" s="7"/>
      <c r="P78" s="7"/>
      <c r="Q78" s="7"/>
    </row>
    <row r="79" spans="1:17" ht="111" customHeight="1">
      <c r="A79" s="25" t="s">
        <v>93</v>
      </c>
      <c r="B79" s="25"/>
      <c r="C79" s="25"/>
      <c r="D79" s="25"/>
      <c r="E79" s="25"/>
      <c r="F79" s="25"/>
      <c r="G79" s="25"/>
      <c r="H79" s="25"/>
      <c r="I79" s="7"/>
      <c r="J79" s="7"/>
      <c r="K79" s="7"/>
      <c r="L79" s="7"/>
      <c r="M79" s="7"/>
      <c r="N79" s="7"/>
      <c r="O79" s="7"/>
      <c r="P79" s="7"/>
      <c r="Q79" s="7"/>
    </row>
  </sheetData>
  <mergeCells count="19">
    <mergeCell ref="A78:E78"/>
    <mergeCell ref="F78:G78"/>
    <mergeCell ref="A79:H79"/>
    <mergeCell ref="B56:H56"/>
    <mergeCell ref="B59:H59"/>
    <mergeCell ref="B64:H64"/>
    <mergeCell ref="B69:H69"/>
    <mergeCell ref="B77:E77"/>
    <mergeCell ref="F77:G77"/>
    <mergeCell ref="B30:H30"/>
    <mergeCell ref="B35:H35"/>
    <mergeCell ref="B40:H40"/>
    <mergeCell ref="B46:H46"/>
    <mergeCell ref="B49:H49"/>
    <mergeCell ref="A1:H1"/>
    <mergeCell ref="B3:H3"/>
    <mergeCell ref="B10:H10"/>
    <mergeCell ref="B17:H17"/>
    <mergeCell ref="B24:H24"/>
  </mergeCells>
  <phoneticPr fontId="4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投标报价单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王博</dc:creator>
  <cp:lastModifiedBy>User</cp:lastModifiedBy>
  <dcterms:created xsi:type="dcterms:W3CDTF">2026-08-14T03:29:00Z</dcterms:created>
  <dcterms:modified xsi:type="dcterms:W3CDTF">2026-08-19T03:46:08Z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29DB84806DB04E83A11AB8A9EFA2F8E0_13</vt:lpwstr>
  </property>
  <property fmtid="{D5CDD505-2E9C-101B-9397-08002B2CF9AE}" pid="3" name="KSOProductBuildVer">
    <vt:lpwstr>2052-12.1.0.22089</vt:lpwstr>
  </property>
</Properties>
</file>